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<sst xmlns="http://schemas.openxmlformats.org/spreadsheetml/2006/main" count="47" uniqueCount="47">
  <si>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</si>
  <si>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</si>
  <si>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</si>
  <si>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</si>
  <si>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</si>
  <si>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</si>
  <si>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</si>
  <si>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</si>
  <si>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</si>
  <si>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</si>
  <si>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</si>
  <si>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</si>
  <si>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</si>
  <si>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</si>
  <si>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</si>
  <si>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</si>
  <si>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</si>
  <si>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</si>
  <si>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</si>
  <si>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</si>
  <si>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</si>
  <si>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</si>
  <si>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</si>
  <si>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</si>
  <si>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</si>
  <si>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</si>
  <si>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</si>
  <si>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</si>
  <si>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</si>
  <si>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</si>
  <si>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</si>
  <si>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</si>
  <si>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</si>
  <si>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</si>
  <si>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</si>
  <si>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</si>
  <si>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</si>
  <si>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</si>
  <si>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</si>
  <si>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</si>
  <si>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</si>
  <si>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</si>
  <si>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</si>
  <si>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</si>
  <si>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</si>
  <si>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</si>
  <si>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Профінансовано станом на 16.02.17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</si>
</sst>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1" xfId="80" applyFont="1" applyBorder="1" applyAlignment="1">
      <alignment horizontal="center" vertical="center"/>
      <protection/>
    </xf>
    <xf numFmtId="0" fontId="4" fillId="0" borderId="12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21" sqref="AF21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hidden="1" customWidth="1"/>
    <col min="6" max="6" width="24.16015625" style="6" hidden="1" customWidth="1"/>
    <col min="7" max="7" width="23.66015625" style="6" hidden="1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4" width="19" style="6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16384" width="9.33203125" style="6" customWidth="1"/>
  </cols>
  <sheetData>
    <row r="2" spans="1:7" ht="21" customHeight="1">
      <c r="A2" s="62" t="s">
        <v>8</v>
      </c>
      <c r="B2" s="62"/>
      <c r="C2" s="62"/>
      <c r="D2" s="62"/>
      <c r="E2" s="62"/>
      <c r="F2" s="62"/>
      <c r="G2" s="62"/>
    </row>
    <row r="3" spans="1:7" ht="20.25" customHeight="1">
      <c r="A3" s="63" t="s">
        <v>23</v>
      </c>
      <c r="B3" s="63"/>
      <c r="C3" s="63"/>
      <c r="D3" s="63"/>
      <c r="E3" s="63"/>
      <c r="F3" s="63"/>
      <c r="G3" s="63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64" t="s">
        <v>5</v>
      </c>
      <c r="B5" s="11"/>
      <c r="C5" s="64" t="s">
        <v>10</v>
      </c>
      <c r="D5" s="60" t="s">
        <v>11</v>
      </c>
      <c r="E5" s="60" t="s">
        <v>0</v>
      </c>
      <c r="F5" s="60" t="s">
        <v>1</v>
      </c>
      <c r="G5" s="13" t="s">
        <v>2</v>
      </c>
      <c r="H5" s="60" t="s">
        <v>46</v>
      </c>
      <c r="I5" s="52" t="s">
        <v>22</v>
      </c>
      <c r="J5" s="52" t="s">
        <v>44</v>
      </c>
    </row>
    <row r="6" spans="1:25" ht="35.25" customHeight="1">
      <c r="A6" s="65"/>
      <c r="B6" s="14" t="s">
        <v>6</v>
      </c>
      <c r="C6" s="65"/>
      <c r="D6" s="61"/>
      <c r="E6" s="61"/>
      <c r="F6" s="61"/>
      <c r="G6" s="12" t="s">
        <v>4</v>
      </c>
      <c r="H6" s="61"/>
      <c r="I6" s="53"/>
      <c r="J6" s="53"/>
      <c r="L6" s="54" t="s">
        <v>30</v>
      </c>
      <c r="M6" s="52" t="s">
        <v>31</v>
      </c>
      <c r="N6" s="52" t="s">
        <v>32</v>
      </c>
      <c r="O6" s="52" t="s">
        <v>33</v>
      </c>
      <c r="P6" s="52" t="s">
        <v>34</v>
      </c>
      <c r="Q6" s="52" t="s">
        <v>35</v>
      </c>
      <c r="R6" s="52" t="s">
        <v>36</v>
      </c>
      <c r="S6" s="52" t="s">
        <v>37</v>
      </c>
      <c r="T6" s="52" t="s">
        <v>38</v>
      </c>
      <c r="U6" s="52" t="s">
        <v>39</v>
      </c>
      <c r="V6" s="52" t="s">
        <v>40</v>
      </c>
      <c r="W6" s="52" t="s">
        <v>41</v>
      </c>
      <c r="X6" s="52" t="s">
        <v>42</v>
      </c>
      <c r="Y6" s="52" t="s">
        <v>43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55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15" customFormat="1" ht="19.5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6008603.3100000005</v>
      </c>
      <c r="H9" s="19">
        <f>H10</f>
        <v>6008603.3100000005</v>
      </c>
      <c r="I9" s="40">
        <f aca="true" t="shared" si="0" ref="I9:I25">H9/D9*100</f>
        <v>8.840471567084027</v>
      </c>
      <c r="J9" s="46">
        <f>H9/(M9+N9)*100</f>
        <v>53.64441209556461</v>
      </c>
      <c r="K9" s="37"/>
      <c r="L9" s="47">
        <f>H9-(M9+N9)</f>
        <v>-5192196.6899999995</v>
      </c>
      <c r="M9" s="48">
        <f>M10+M18</f>
        <v>5500800</v>
      </c>
      <c r="N9" s="48">
        <f aca="true" t="shared" si="1" ref="N9:X9">N10+N18</f>
        <v>5700000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 aca="true" t="shared" si="2" ref="Y9:Y26">SUM(M9:X9)</f>
        <v>67967000</v>
      </c>
      <c r="Z9" s="39">
        <f>Y9-D9</f>
        <v>0</v>
      </c>
    </row>
    <row r="10" spans="1:26" ht="18.75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2">
        <f>SUM(H11:H17)+H18</f>
        <v>6008603.3100000005</v>
      </c>
      <c r="I10" s="41">
        <f t="shared" si="0"/>
        <v>8.840471567084027</v>
      </c>
      <c r="J10" s="49">
        <f>H10/(M9+N9)*100</f>
        <v>53.64441209556461</v>
      </c>
      <c r="L10" s="47">
        <f>H10-(M10+N10)</f>
        <v>-3992196.6899999995</v>
      </c>
      <c r="M10" s="24">
        <f>5000800+300000</f>
        <v>5300800</v>
      </c>
      <c r="N10" s="24">
        <f>5000000-300000</f>
        <v>4700000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 t="shared" si="2"/>
        <v>51410800</v>
      </c>
      <c r="Z10" s="39"/>
    </row>
    <row r="11" spans="1:26" ht="18.75">
      <c r="A11" s="1"/>
      <c r="B11" s="20"/>
      <c r="C11" s="23" t="s">
        <v>13</v>
      </c>
      <c r="D11" s="24">
        <f aca="true" t="shared" si="3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57">
        <f>(H11+H13+H14+H15+H16+H17)/(M10+N10)*100</f>
        <v>54.027061535077195</v>
      </c>
      <c r="L11" s="47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t="shared" si="2"/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3"/>
        <v>0</v>
      </c>
      <c r="E12" s="24"/>
      <c r="F12" s="22"/>
      <c r="G12" s="22"/>
      <c r="H12" s="24"/>
      <c r="I12" s="43" t="e">
        <f t="shared" si="0"/>
        <v>#DIV/0!</v>
      </c>
      <c r="J12" s="58"/>
      <c r="L12" s="47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2"/>
        <v>0</v>
      </c>
      <c r="Z12" s="39"/>
    </row>
    <row r="13" spans="1:26" ht="18.75">
      <c r="A13" s="1"/>
      <c r="B13" s="20"/>
      <c r="C13" s="23" t="s">
        <v>14</v>
      </c>
      <c r="D13" s="24">
        <f t="shared" si="3"/>
        <v>498855</v>
      </c>
      <c r="E13" s="24">
        <v>498855</v>
      </c>
      <c r="F13" s="22"/>
      <c r="G13" s="22"/>
      <c r="H13" s="24"/>
      <c r="I13" s="43">
        <f t="shared" si="0"/>
        <v>0</v>
      </c>
      <c r="J13" s="58"/>
      <c r="L13" s="47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2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3"/>
        <v>4127736</v>
      </c>
      <c r="E14" s="24">
        <v>4127736</v>
      </c>
      <c r="F14" s="22"/>
      <c r="G14" s="22"/>
      <c r="H14" s="24">
        <f>68892.82+89790.91+48088.68</f>
        <v>206772.41</v>
      </c>
      <c r="I14" s="42">
        <f t="shared" si="0"/>
        <v>5.00934192496807</v>
      </c>
      <c r="J14" s="58"/>
      <c r="L14" s="4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2"/>
        <v>0</v>
      </c>
      <c r="Z14" s="39"/>
    </row>
    <row r="15" spans="1:26" ht="18.75">
      <c r="A15" s="1"/>
      <c r="B15" s="20"/>
      <c r="C15" s="23" t="s">
        <v>27</v>
      </c>
      <c r="D15" s="24">
        <f t="shared" si="3"/>
        <v>3026800</v>
      </c>
      <c r="E15" s="24">
        <v>3026800</v>
      </c>
      <c r="F15" s="22"/>
      <c r="G15" s="22"/>
      <c r="H15" s="24">
        <f>189928</f>
        <v>189928</v>
      </c>
      <c r="I15" s="42">
        <f t="shared" si="0"/>
        <v>6.274877758689044</v>
      </c>
      <c r="J15" s="58"/>
      <c r="L15" s="47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2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3"/>
        <v>108100</v>
      </c>
      <c r="E16" s="24">
        <v>108100</v>
      </c>
      <c r="F16" s="22"/>
      <c r="G16" s="22"/>
      <c r="H16" s="24"/>
      <c r="I16" s="44">
        <f t="shared" si="0"/>
        <v>0</v>
      </c>
      <c r="J16" s="58"/>
      <c r="L16" s="47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2"/>
        <v>0</v>
      </c>
      <c r="Z16" s="39"/>
    </row>
    <row r="17" spans="1:26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59"/>
      <c r="L17" s="47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2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605464.94</v>
      </c>
      <c r="I18" s="42">
        <f t="shared" si="0"/>
        <v>3.657028424396902</v>
      </c>
      <c r="J18" s="57">
        <f>H18/(M18+N18)*100</f>
        <v>50.45541166666666</v>
      </c>
      <c r="L18" s="47">
        <f>H18-(M18+N18)</f>
        <v>-594535.06</v>
      </c>
      <c r="M18" s="24">
        <f>500000-300000</f>
        <v>200000</v>
      </c>
      <c r="N18" s="24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 t="shared" si="2"/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</f>
        <v>228670.65</v>
      </c>
      <c r="I19" s="42">
        <f t="shared" si="0"/>
        <v>3.247659808353536</v>
      </c>
      <c r="J19" s="58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2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58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2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58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2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58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2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5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2"/>
        <v>0</v>
      </c>
    </row>
    <row r="24" spans="1:25" ht="18.75" customHeight="1">
      <c r="A24" s="1"/>
      <c r="B24" s="20"/>
      <c r="C24" s="25" t="s">
        <v>29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58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2"/>
        <v>0</v>
      </c>
    </row>
    <row r="25" spans="1:25" ht="58.5" customHeight="1">
      <c r="A25" s="1"/>
      <c r="B25" s="20"/>
      <c r="C25" s="25" t="s">
        <v>45</v>
      </c>
      <c r="D25" s="26">
        <f t="shared" si="4"/>
        <v>333160</v>
      </c>
      <c r="E25" s="26">
        <v>333160</v>
      </c>
      <c r="F25" s="26"/>
      <c r="G25" s="38"/>
      <c r="H25" s="24">
        <f>98110+11845+14000</f>
        <v>123955</v>
      </c>
      <c r="I25" s="42">
        <f t="shared" si="0"/>
        <v>37.20584704046104</v>
      </c>
      <c r="J25" s="5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2"/>
        <v>0</v>
      </c>
    </row>
    <row r="26" spans="1:25" ht="18.75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6008603.3100000005</v>
      </c>
      <c r="H26" s="19">
        <f>H9</f>
        <v>6008603.3100000005</v>
      </c>
      <c r="I26" s="19">
        <f>H26/D26*100</f>
        <v>8.840471567084027</v>
      </c>
      <c r="J26" s="46">
        <f>H26/(M26+N26)*100</f>
        <v>53.64441209556461</v>
      </c>
      <c r="L26" s="51"/>
      <c r="M26" s="47">
        <f>M9</f>
        <v>5500800</v>
      </c>
      <c r="N26" s="47">
        <f aca="true" t="shared" si="5" ref="N26:X26">N9</f>
        <v>5700000</v>
      </c>
      <c r="O26" s="47">
        <f t="shared" si="5"/>
        <v>5950000</v>
      </c>
      <c r="P26" s="47">
        <f t="shared" si="5"/>
        <v>8270000</v>
      </c>
      <c r="Q26" s="47">
        <f t="shared" si="5"/>
        <v>8470000</v>
      </c>
      <c r="R26" s="47">
        <f t="shared" si="5"/>
        <v>8870000</v>
      </c>
      <c r="S26" s="47">
        <f t="shared" si="5"/>
        <v>4551200</v>
      </c>
      <c r="T26" s="47">
        <f t="shared" si="5"/>
        <v>4550000</v>
      </c>
      <c r="U26" s="47">
        <f t="shared" si="5"/>
        <v>3950000</v>
      </c>
      <c r="V26" s="47">
        <f t="shared" si="5"/>
        <v>3750000</v>
      </c>
      <c r="W26" s="47">
        <f t="shared" si="5"/>
        <v>3000000</v>
      </c>
      <c r="X26" s="47">
        <f t="shared" si="5"/>
        <v>5405000</v>
      </c>
      <c r="Y26" s="22">
        <f t="shared" si="2"/>
        <v>67967000</v>
      </c>
    </row>
    <row r="27" spans="1:7" ht="18.75">
      <c r="A27" s="33"/>
      <c r="B27" s="34"/>
      <c r="C27" s="35"/>
      <c r="D27" s="36"/>
      <c r="E27" s="36"/>
      <c r="F27" s="36"/>
      <c r="G27" s="36"/>
    </row>
    <row r="28" spans="1:6" ht="18.75">
      <c r="A28" s="2"/>
      <c r="B28" s="30"/>
      <c r="C28" s="31"/>
      <c r="D28" s="3"/>
      <c r="E28" s="30"/>
      <c r="F28" s="30"/>
    </row>
  </sheetData>
  <sheetProtection/>
  <mergeCells count="27">
    <mergeCell ref="A2:G2"/>
    <mergeCell ref="A3:G3"/>
    <mergeCell ref="A5:A6"/>
    <mergeCell ref="C5:C6"/>
    <mergeCell ref="D5:D6"/>
    <mergeCell ref="E5:E6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L6:L7"/>
    <mergeCell ref="M6:M7"/>
    <mergeCell ref="N6:N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2017-02-16T14:43:28Z</dcterms:modified>
  <cp:category/>
  <cp:version/>
  <cp:contentType/>
  <cp:contentStatus/>
</cp:coreProperties>
</file>